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julietpearmain/Desktop/"/>
    </mc:Choice>
  </mc:AlternateContent>
  <xr:revisionPtr revIDLastSave="0" documentId="8_{3ADC141A-9D48-0D47-846E-0BD848B3390E}" xr6:coauthVersionLast="36" xr6:coauthVersionMax="36" xr10:uidLastSave="{00000000-0000-0000-0000-000000000000}"/>
  <bookViews>
    <workbookView xWindow="0" yWindow="7500" windowWidth="29040" windowHeight="15840" xr2:uid="{00000000-000D-0000-FFFF-FFFF00000000}"/>
  </bookViews>
  <sheets>
    <sheet name="CMAD calculator" sheetId="1" r:id="rId1"/>
    <sheet name="Price list" sheetId="2" state="hidden" r:id="rId2"/>
  </sheets>
  <definedNames>
    <definedName name="_xlnm.Print_Area" localSheetId="0">'CMAD calculator'!$A$1:$H$19</definedName>
    <definedName name="Z_F8F2338B_BE7D_45E5_8C07_9F0594CE8246_.wvu.PrintArea" localSheetId="0" hidden="1">'CMAD calculator'!$A$1:$H$19</definedName>
  </definedNames>
  <calcPr calcId="191029"/>
  <customWorkbookViews>
    <customWorkbookView name="Testview" guid="{F8F2338B-BE7D-45E5-8C07-9F0594CE8246}" includeHiddenRowCol="0" maximized="1" xWindow="-13" yWindow="-13" windowWidth="3226" windowHeight="174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2" l="1"/>
  <c r="C9" i="2"/>
  <c r="B9" i="2"/>
  <c r="E21" i="2"/>
  <c r="E20" i="2"/>
  <c r="E19" i="2"/>
  <c r="E18" i="2"/>
  <c r="C8" i="2"/>
  <c r="D7" i="1" l="1"/>
  <c r="C15" i="1" l="1"/>
  <c r="C16" i="1"/>
  <c r="C17" i="1"/>
  <c r="C18" i="1"/>
  <c r="C14" i="1"/>
  <c r="E15" i="1"/>
  <c r="E17" i="1"/>
  <c r="E18" i="1"/>
  <c r="E14" i="1"/>
  <c r="F15" i="1"/>
  <c r="E16" i="1"/>
  <c r="F17" i="1"/>
  <c r="F18" i="1"/>
  <c r="F16" i="1"/>
  <c r="G17" i="1" l="1"/>
  <c r="G18" i="1"/>
  <c r="G15" i="1"/>
  <c r="G16" i="1"/>
  <c r="F14" i="1"/>
  <c r="G14" i="1" s="1"/>
  <c r="B22" i="1" l="1"/>
  <c r="C8" i="1" s="1"/>
  <c r="B23" i="1" l="1"/>
  <c r="B24" i="1" s="1"/>
  <c r="C7" i="1" s="1"/>
</calcChain>
</file>

<file path=xl/sharedStrings.xml><?xml version="1.0" encoding="utf-8"?>
<sst xmlns="http://schemas.openxmlformats.org/spreadsheetml/2006/main" count="58" uniqueCount="44">
  <si>
    <t>Age:</t>
  </si>
  <si>
    <t>Baby bears</t>
  </si>
  <si>
    <t>Mini Meerkats</t>
  </si>
  <si>
    <t>Growing Gorillas</t>
  </si>
  <si>
    <t>Wednesday:</t>
  </si>
  <si>
    <t>Thursday:</t>
  </si>
  <si>
    <t>Friday:</t>
  </si>
  <si>
    <t>Monday:</t>
  </si>
  <si>
    <t>Tuesday:</t>
  </si>
  <si>
    <t>Monthly bill:</t>
  </si>
  <si>
    <t>Annual:</t>
  </si>
  <si>
    <t>Weekly total:</t>
  </si>
  <si>
    <t>£</t>
  </si>
  <si>
    <t>Session</t>
  </si>
  <si>
    <t>Cheeky Monkeys at Durrell</t>
  </si>
  <si>
    <t>Full time (per week)</t>
  </si>
  <si>
    <t>None</t>
  </si>
  <si>
    <t>Full day</t>
  </si>
  <si>
    <t>Flexi day</t>
  </si>
  <si>
    <t>Morning</t>
  </si>
  <si>
    <t>Afternoon</t>
  </si>
  <si>
    <t>Per hour</t>
  </si>
  <si>
    <t>Full time attendance:</t>
  </si>
  <si>
    <t>Yes</t>
  </si>
  <si>
    <t>No</t>
  </si>
  <si>
    <t>Monthly price:</t>
  </si>
  <si>
    <t>7:45am to 1:00pm</t>
  </si>
  <si>
    <t>n/a</t>
  </si>
  <si>
    <t>Time</t>
  </si>
  <si>
    <t>Select from dropdown</t>
  </si>
  <si>
    <t>Additional 
hours required</t>
  </si>
  <si>
    <t>0-2 years</t>
  </si>
  <si>
    <t>2-3 years</t>
  </si>
  <si>
    <t>3-5 years</t>
  </si>
  <si>
    <t>Daily price</t>
  </si>
  <si>
    <t>If not full time attendance please select desired sessions and input any additional hours required.</t>
  </si>
  <si>
    <t>Weekly price:</t>
  </si>
  <si>
    <r>
      <rPr>
        <b/>
        <sz val="11"/>
        <color theme="1"/>
        <rFont val="Calibri"/>
        <family val="2"/>
        <scheme val="minor"/>
      </rPr>
      <t>Instructions for use:</t>
    </r>
    <r>
      <rPr>
        <sz val="11"/>
        <color theme="1"/>
        <rFont val="Calibri"/>
        <family val="2"/>
        <scheme val="minor"/>
      </rPr>
      <t xml:space="preserve">
If you require a full time place please select the age of your child and select "yes" from the full time attendance drop down box which will calculate the monthly and weekly fees.
If you require part time sessions complete the age section in the top dropdown box and select “no” for full time attendance and move down to second dropdown box. 
Click onto the sessions you require on the days you would like. Ensure that on the days that you do not wish your child to attend you have selected “none".
Your monthly and weekly price will show up in the top box.</t>
    </r>
  </si>
  <si>
    <t>Price list: 2019/20</t>
  </si>
  <si>
    <t>7:45am to 6:00pm</t>
  </si>
  <si>
    <t>7:45am to 4:00pm</t>
  </si>
  <si>
    <t>1:00pm to 6:00pm</t>
  </si>
  <si>
    <t>N.B. This fee calculator is provided for indicative purposes only and calculates fees for the school year 2022/23.</t>
  </si>
  <si>
    <t>2022/23 fee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</si>
</sst>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u/>
      <sz val="11"/>
      <color theme="1"/>
      <name val="Calibri"/>
      <family val="2"/>
      <scheme val="minor"/>
    </font>
    <font>
      <b/>
      <sz val="11"/>
      <color theme="0"/>
      <name val="Calibri"/>
      <family val="2"/>
      <scheme val="minor"/>
    </font>
    <font>
      <i/>
      <sz val="11"/>
      <color theme="1"/>
      <name val="Calibri"/>
      <family val="2"/>
      <scheme val="minor"/>
    </font>
    <font>
      <i/>
      <sz val="8"/>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900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1">
    <xf numFmtId="0" fontId="0" fillId="0" borderId="0"/>
  </cellStyleXfs>
  <cellXfs count="47">
    <xf numFmtId="0" fontId="0" fillId="0" borderId="0" xfId="0"/>
    <xf numFmtId="0" fontId="2" fillId="0" borderId="0" xfId="0" applyFont="1"/>
    <xf numFmtId="164" fontId="0" fillId="0" borderId="0" xfId="0" applyNumberFormat="1"/>
    <xf numFmtId="0" fontId="0" fillId="2" borderId="0" xfId="0" applyFill="1"/>
    <xf numFmtId="0" fontId="1" fillId="2" borderId="0" xfId="0" applyFont="1" applyFill="1"/>
    <xf numFmtId="4" fontId="0" fillId="2" borderId="0" xfId="0" applyNumberFormat="1" applyFill="1"/>
    <xf numFmtId="0" fontId="0" fillId="2" borderId="0" xfId="0" applyFill="1" applyAlignment="1" applyProtection="1">
      <alignment horizontal="right"/>
      <protection locked="0"/>
    </xf>
    <xf numFmtId="164" fontId="0" fillId="2" borderId="0" xfId="0" applyNumberFormat="1" applyFill="1" applyAlignment="1">
      <alignment horizontal="right"/>
    </xf>
    <xf numFmtId="0" fontId="0" fillId="2" borderId="0" xfId="0" applyFill="1" applyAlignment="1">
      <alignment horizontal="right"/>
    </xf>
    <xf numFmtId="0" fontId="4" fillId="2" borderId="0" xfId="0" applyFont="1" applyFill="1"/>
    <xf numFmtId="0" fontId="0" fillId="2" borderId="1" xfId="0" applyFill="1" applyBorder="1"/>
    <xf numFmtId="0" fontId="0" fillId="2" borderId="2" xfId="0" applyFill="1" applyBorder="1" applyAlignment="1" applyProtection="1">
      <alignment horizontal="center"/>
      <protection locked="0"/>
    </xf>
    <xf numFmtId="4" fontId="0" fillId="2" borderId="2" xfId="0" applyNumberFormat="1" applyFill="1" applyBorder="1" applyAlignment="1">
      <alignment horizontal="center"/>
    </xf>
    <xf numFmtId="4" fontId="0" fillId="2" borderId="2" xfId="0" applyNumberFormat="1" applyFill="1" applyBorder="1" applyAlignment="1" applyProtection="1">
      <alignment horizontal="center"/>
      <protection locked="0"/>
    </xf>
    <xf numFmtId="0" fontId="0" fillId="2" borderId="4" xfId="0" applyFill="1" applyBorder="1"/>
    <xf numFmtId="0" fontId="0" fillId="2" borderId="0" xfId="0" applyFill="1" applyAlignment="1" applyProtection="1">
      <alignment horizontal="center"/>
      <protection locked="0"/>
    </xf>
    <xf numFmtId="4" fontId="0" fillId="2" borderId="0" xfId="0" applyNumberFormat="1" applyFill="1" applyAlignment="1">
      <alignment horizontal="center"/>
    </xf>
    <xf numFmtId="4" fontId="0" fillId="2" borderId="0" xfId="0" applyNumberFormat="1" applyFill="1" applyAlignment="1" applyProtection="1">
      <alignment horizontal="center"/>
      <protection locked="0"/>
    </xf>
    <xf numFmtId="0" fontId="0" fillId="2" borderId="6" xfId="0" applyFill="1" applyBorder="1"/>
    <xf numFmtId="0" fontId="0" fillId="2" borderId="7" xfId="0" applyFill="1" applyBorder="1" applyAlignment="1" applyProtection="1">
      <alignment horizontal="center"/>
      <protection locked="0"/>
    </xf>
    <xf numFmtId="4" fontId="0" fillId="2" borderId="7" xfId="0" applyNumberFormat="1" applyFill="1" applyBorder="1" applyAlignment="1">
      <alignment horizontal="center"/>
    </xf>
    <xf numFmtId="4" fontId="0" fillId="2" borderId="7" xfId="0" applyNumberFormat="1" applyFill="1" applyBorder="1" applyAlignment="1" applyProtection="1">
      <alignment horizontal="center"/>
      <protection locked="0"/>
    </xf>
    <xf numFmtId="164" fontId="0" fillId="2" borderId="0" xfId="0" applyNumberFormat="1" applyFill="1"/>
    <xf numFmtId="164" fontId="1" fillId="2" borderId="9" xfId="0" applyNumberFormat="1" applyFont="1" applyFill="1" applyBorder="1"/>
    <xf numFmtId="0" fontId="5" fillId="2" borderId="0" xfId="0" applyFont="1" applyFill="1" applyAlignment="1">
      <alignment horizontal="center" vertical="center"/>
    </xf>
    <xf numFmtId="164" fontId="0" fillId="2" borderId="3" xfId="0" applyNumberFormat="1" applyFill="1" applyBorder="1" applyAlignment="1">
      <alignment horizontal="center"/>
    </xf>
    <xf numFmtId="164" fontId="0" fillId="2" borderId="5" xfId="0" applyNumberFormat="1" applyFill="1" applyBorder="1" applyAlignment="1">
      <alignment horizontal="center"/>
    </xf>
    <xf numFmtId="164" fontId="0" fillId="2" borderId="8" xfId="0" applyNumberFormat="1" applyFill="1" applyBorder="1" applyAlignment="1">
      <alignment horizontal="center"/>
    </xf>
    <xf numFmtId="0" fontId="0" fillId="3" borderId="0" xfId="0" applyFill="1"/>
    <xf numFmtId="0" fontId="3" fillId="3" borderId="0" xfId="0" applyFont="1" applyFill="1" applyAlignment="1">
      <alignment horizontal="center"/>
    </xf>
    <xf numFmtId="4" fontId="3" fillId="3" borderId="0" xfId="0" applyNumberFormat="1" applyFont="1" applyFill="1" applyAlignment="1">
      <alignment horizontal="center"/>
    </xf>
    <xf numFmtId="0" fontId="3" fillId="3" borderId="0" xfId="0" applyFont="1" applyFill="1" applyAlignment="1">
      <alignment horizontal="center" wrapText="1"/>
    </xf>
    <xf numFmtId="0" fontId="3" fillId="3" borderId="1" xfId="0" applyFont="1" applyFill="1" applyBorder="1"/>
    <xf numFmtId="0" fontId="0" fillId="2" borderId="3" xfId="0" applyFill="1" applyBorder="1" applyAlignment="1" applyProtection="1">
      <alignment horizontal="right"/>
      <protection locked="0"/>
    </xf>
    <xf numFmtId="0" fontId="3" fillId="3" borderId="4" xfId="0" applyFont="1" applyFill="1" applyBorder="1"/>
    <xf numFmtId="0" fontId="0" fillId="2" borderId="5" xfId="0" applyFill="1" applyBorder="1" applyAlignment="1" applyProtection="1">
      <alignment horizontal="right"/>
      <protection locked="0"/>
    </xf>
    <xf numFmtId="0" fontId="3" fillId="3" borderId="6" xfId="0" applyFont="1" applyFill="1" applyBorder="1"/>
    <xf numFmtId="0" fontId="6" fillId="2" borderId="0" xfId="0" applyFont="1" applyFill="1"/>
    <xf numFmtId="164" fontId="1" fillId="2" borderId="5" xfId="0" applyNumberFormat="1" applyFont="1" applyFill="1" applyBorder="1" applyAlignment="1">
      <alignment horizontal="right"/>
    </xf>
    <xf numFmtId="164" fontId="0" fillId="2" borderId="8" xfId="0" applyNumberFormat="1" applyFill="1" applyBorder="1" applyAlignment="1">
      <alignment horizontal="right"/>
    </xf>
    <xf numFmtId="0" fontId="1" fillId="0" borderId="0" xfId="0" applyFont="1" applyAlignment="1">
      <alignment horizontal="right" wrapText="1"/>
    </xf>
    <xf numFmtId="0" fontId="1" fillId="0" borderId="0" xfId="0" quotePrefix="1" applyFont="1" applyAlignment="1">
      <alignment horizontal="right"/>
    </xf>
    <xf numFmtId="16" fontId="1" fillId="0" borderId="0" xfId="0" quotePrefix="1" applyNumberFormat="1" applyFont="1" applyAlignment="1">
      <alignment horizontal="right"/>
    </xf>
    <xf numFmtId="20" fontId="0" fillId="0" borderId="0" xfId="0" applyNumberFormat="1"/>
    <xf numFmtId="0" fontId="1" fillId="2" borderId="0" xfId="0" applyFont="1" applyFill="1"/>
    <xf numFmtId="0" fontId="0" fillId="2" borderId="0" xfId="0" applyFill="1" applyAlignment="1">
      <alignment horizontal="justify" vertical="top" wrapText="1"/>
    </xf>
    <xf numFmtId="0" fontId="4" fillId="2" borderId="0" xfId="0" applyFont="1" applyFill="1" applyAlignment="1">
      <alignment horizontal="left" wrapText="1"/>
    </xf>
  </cellXfs>
  <cellStyles count="1">
    <cellStyle name="Normal" xfId="0" builtinId="0"/>
  </cellStyles>
  <dxfs count="1">
    <dxf>
      <font>
        <color theme="0"/>
      </font>
    </dxf>
  </dxfs>
  <tableStyles count="0" defaultTableStyle="TableStyleMedium2" defaultPivotStyle="PivotStyleLight16"/>
  <colors>
    <mruColors>
      <color rgb="FF990000"/>
      <color rgb="FFA50021"/>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1009650</xdr:colOff>
      <xdr:row>5</xdr:row>
      <xdr:rowOff>104775</xdr:rowOff>
    </xdr:to>
    <xdr:pic>
      <xdr:nvPicPr>
        <xdr:cNvPr id="2" name="Picture 1" descr="cid:image001.jpg@01D202DB.E215D260">
          <a:extLst>
            <a:ext uri="{FF2B5EF4-FFF2-40B4-BE49-F238E27FC236}">
              <a16:creationId xmlns:a16="http://schemas.microsoft.com/office/drawing/2014/main" id="{56D36999-8B62-44E5-8D0D-4410F81127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650" cy="10096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tabSelected="1" zoomScaleNormal="100" zoomScaleSheetLayoutView="120" workbookViewId="0">
      <selection activeCell="B14" sqref="B14"/>
    </sheetView>
  </sheetViews>
  <sheetFormatPr baseColWidth="10" defaultColWidth="9" defaultRowHeight="15" x14ac:dyDescent="0.2"/>
  <cols>
    <col min="1" max="1" width="15.1640625" style="3" customWidth="1"/>
    <col min="2" max="2" width="18.1640625" style="3" bestFit="1" customWidth="1"/>
    <col min="3" max="3" width="16.6640625" style="5" customWidth="1"/>
    <col min="4" max="4" width="13.83203125" style="3" customWidth="1"/>
    <col min="5" max="5" width="15" style="3" hidden="1" customWidth="1"/>
    <col min="6" max="6" width="4.1640625" style="5" hidden="1" customWidth="1"/>
    <col min="7" max="7" width="10.5" style="3" customWidth="1"/>
    <col min="8" max="11" width="9" style="3"/>
    <col min="12" max="12" width="17.1640625" style="3" bestFit="1" customWidth="1"/>
    <col min="13" max="16384" width="9" style="3"/>
  </cols>
  <sheetData>
    <row r="1" spans="1:8" x14ac:dyDescent="0.2">
      <c r="B1" s="44" t="s">
        <v>14</v>
      </c>
      <c r="C1" s="44"/>
      <c r="D1" s="44"/>
      <c r="E1" s="4"/>
    </row>
    <row r="2" spans="1:8" x14ac:dyDescent="0.2">
      <c r="A2" s="4"/>
    </row>
    <row r="3" spans="1:8" x14ac:dyDescent="0.2">
      <c r="A3" s="4"/>
      <c r="B3" s="44" t="s">
        <v>43</v>
      </c>
      <c r="C3" s="44"/>
    </row>
    <row r="5" spans="1:8" x14ac:dyDescent="0.2">
      <c r="B5" s="32" t="s">
        <v>0</v>
      </c>
      <c r="C5" s="33" t="s">
        <v>32</v>
      </c>
      <c r="D5" s="24" t="s">
        <v>29</v>
      </c>
      <c r="E5" s="6"/>
      <c r="H5" s="24"/>
    </row>
    <row r="6" spans="1:8" x14ac:dyDescent="0.2">
      <c r="B6" s="34" t="s">
        <v>22</v>
      </c>
      <c r="C6" s="35" t="s">
        <v>24</v>
      </c>
      <c r="D6" s="24" t="s">
        <v>29</v>
      </c>
      <c r="E6" s="6"/>
      <c r="H6" s="24"/>
    </row>
    <row r="7" spans="1:8" x14ac:dyDescent="0.2">
      <c r="B7" s="34" t="s">
        <v>25</v>
      </c>
      <c r="C7" s="38">
        <f>IF(D7=0,B24,"N/A")</f>
        <v>1044.6924999999999</v>
      </c>
      <c r="D7" s="37">
        <f>IF(C6="Yes",0,IF(AND(C5='Price list'!B2,COUNTIF(B14:B18,"Flexi day")&gt;0),"Please note Flexi day not available for this age group",0))</f>
        <v>0</v>
      </c>
      <c r="E7" s="7"/>
    </row>
    <row r="8" spans="1:8" x14ac:dyDescent="0.2">
      <c r="B8" s="36" t="s">
        <v>36</v>
      </c>
      <c r="C8" s="39">
        <f>B22</f>
        <v>245.81</v>
      </c>
      <c r="D8" s="37"/>
      <c r="E8" s="7"/>
    </row>
    <row r="9" spans="1:8" x14ac:dyDescent="0.2">
      <c r="C9" s="8"/>
    </row>
    <row r="10" spans="1:8" x14ac:dyDescent="0.2">
      <c r="C10" s="8"/>
    </row>
    <row r="11" spans="1:8" x14ac:dyDescent="0.2">
      <c r="A11" s="9" t="s">
        <v>35</v>
      </c>
      <c r="C11" s="8"/>
    </row>
    <row r="13" spans="1:8" ht="32" x14ac:dyDescent="0.2">
      <c r="A13" s="28"/>
      <c r="B13" s="29" t="s">
        <v>13</v>
      </c>
      <c r="C13" s="30" t="s">
        <v>28</v>
      </c>
      <c r="D13" s="31" t="s">
        <v>30</v>
      </c>
      <c r="E13" s="30" t="s">
        <v>12</v>
      </c>
      <c r="F13" s="30" t="s">
        <v>12</v>
      </c>
      <c r="G13" s="29" t="s">
        <v>34</v>
      </c>
    </row>
    <row r="14" spans="1:8" x14ac:dyDescent="0.2">
      <c r="A14" s="10" t="s">
        <v>7</v>
      </c>
      <c r="B14" s="11" t="s">
        <v>17</v>
      </c>
      <c r="C14" s="12" t="str">
        <f>VLOOKUP($B14,'Price list'!$A$17:$B$21,2,FALSE)</f>
        <v>7:45am to 6:00pm</v>
      </c>
      <c r="D14" s="11">
        <v>0</v>
      </c>
      <c r="E14" s="13">
        <f>IF($C$5='Price list'!$B$2,INDEX('Price list'!$A$4:$D$10,MATCH($B14,'Price list'!$A$4:$A$10,0),2),IF($C$5='Price list'!$C$2,INDEX('Price list'!$A$4:$D$10,MATCH($B14,'Price list'!$A$4:$A$10,0),3),INDEX('Price list'!$A$4:$D$10,MATCH($B14,'Price list'!$A$4:$A$10,0),4)))</f>
        <v>88.25</v>
      </c>
      <c r="F14" s="12">
        <f>IF($C$5='Price list'!$B$2,$D14*'Price list'!$B$9,IF($C$5='Price list'!$C$2,$D14*'Price list'!$C$9,$D14*'Price list'!$D$9))</f>
        <v>0</v>
      </c>
      <c r="G14" s="25">
        <f>E14+F14</f>
        <v>88.25</v>
      </c>
    </row>
    <row r="15" spans="1:8" x14ac:dyDescent="0.2">
      <c r="A15" s="14" t="s">
        <v>8</v>
      </c>
      <c r="B15" s="15" t="s">
        <v>18</v>
      </c>
      <c r="C15" s="16" t="str">
        <f>VLOOKUP($B15,'Price list'!$A$17:$B$21,2,FALSE)</f>
        <v>7:45am to 4:00pm</v>
      </c>
      <c r="D15" s="15">
        <v>0</v>
      </c>
      <c r="E15" s="17">
        <f>IF($C$5='Price list'!$B$2,INDEX('Price list'!$A$4:$D$10,MATCH($B15,'Price list'!$A$4:$A$10,0),2),IF($C$5='Price list'!$C$2,INDEX('Price list'!$A$4:$D$10,MATCH($B15,'Price list'!$A$4:$A$10,0),3),INDEX('Price list'!$A$4:$D$10,MATCH($B15,'Price list'!$A$4:$A$10,0),4)))</f>
        <v>69.319999999999993</v>
      </c>
      <c r="F15" s="16">
        <f>IF($C$5='Price list'!$B$2,$D15*'Price list'!$B$9,IF($C$5='Price list'!$C$2,$D15*'Price list'!$C$9,$D15*'Price list'!$D$9))</f>
        <v>0</v>
      </c>
      <c r="G15" s="26">
        <f>E15+F15</f>
        <v>69.319999999999993</v>
      </c>
    </row>
    <row r="16" spans="1:8" x14ac:dyDescent="0.2">
      <c r="A16" s="14" t="s">
        <v>4</v>
      </c>
      <c r="B16" s="15" t="s">
        <v>19</v>
      </c>
      <c r="C16" s="16" t="str">
        <f>VLOOKUP($B16,'Price list'!$A$17:$B$21,2,FALSE)</f>
        <v>7:45am to 1:00pm</v>
      </c>
      <c r="D16" s="15">
        <v>0</v>
      </c>
      <c r="E16" s="17">
        <f>IF($C$5='Price list'!$B$2,INDEX('Price list'!$A$4:$D$10,MATCH($B16,'Price list'!$A$4:$A$10,0),2),IF($C$5='Price list'!$C$2,INDEX('Price list'!$A$4:$D$10,MATCH($B16,'Price list'!$A$4:$A$10,0),3),INDEX('Price list'!$A$4:$D$10,MATCH($B16,'Price list'!$A$4:$A$10,0),4)))</f>
        <v>44.12</v>
      </c>
      <c r="F16" s="16">
        <f>IF($C$5='Price list'!$B$2,$D16*'Price list'!$B$9,IF($C$5='Price list'!$C$2,$D16*'Price list'!$C$9,$D16*'Price list'!$D$9))</f>
        <v>0</v>
      </c>
      <c r="G16" s="26">
        <f>E16+F16</f>
        <v>44.12</v>
      </c>
    </row>
    <row r="17" spans="1:7" x14ac:dyDescent="0.2">
      <c r="A17" s="14" t="s">
        <v>5</v>
      </c>
      <c r="B17" s="15" t="s">
        <v>20</v>
      </c>
      <c r="C17" s="16" t="str">
        <f>VLOOKUP($B17,'Price list'!$A$17:$B$21,2,FALSE)</f>
        <v>1:00pm to 6:00pm</v>
      </c>
      <c r="D17" s="15">
        <v>0</v>
      </c>
      <c r="E17" s="17">
        <f>IF($C$5='Price list'!$B$2,INDEX('Price list'!$A$4:$D$10,MATCH($B17,'Price list'!$A$4:$A$10,0),2),IF($C$5='Price list'!$C$2,INDEX('Price list'!$A$4:$D$10,MATCH($B17,'Price list'!$A$4:$A$10,0),3),INDEX('Price list'!$A$4:$D$10,MATCH($B17,'Price list'!$A$4:$A$10,0),4)))</f>
        <v>44.12</v>
      </c>
      <c r="F17" s="16">
        <f>IF($C$5='Price list'!$B$2,$D17*'Price list'!$B$9,IF($C$5='Price list'!$C$2,$D17*'Price list'!$C$9,$D17*'Price list'!$D$9))</f>
        <v>0</v>
      </c>
      <c r="G17" s="26">
        <f>E17+F17</f>
        <v>44.12</v>
      </c>
    </row>
    <row r="18" spans="1:7" x14ac:dyDescent="0.2">
      <c r="A18" s="18" t="s">
        <v>6</v>
      </c>
      <c r="B18" s="19" t="s">
        <v>16</v>
      </c>
      <c r="C18" s="20" t="str">
        <f>VLOOKUP($B18,'Price list'!$A$17:$B$21,2,FALSE)</f>
        <v>n/a</v>
      </c>
      <c r="D18" s="19">
        <v>0</v>
      </c>
      <c r="E18" s="21">
        <f>IF($C$5='Price list'!$B$2,INDEX('Price list'!$A$4:$D$10,MATCH($B18,'Price list'!$A$4:$A$10,0),2),IF($C$5='Price list'!$C$2,INDEX('Price list'!$A$4:$D$10,MATCH($B18,'Price list'!$A$4:$A$10,0),3),INDEX('Price list'!$A$4:$D$10,MATCH($B18,'Price list'!$A$4:$A$10,0),4)))</f>
        <v>0</v>
      </c>
      <c r="F18" s="20">
        <f>IF($C$5='Price list'!$B$2,$D18*'Price list'!$B$9,IF($C$5='Price list'!$C$2,$D18*'Price list'!$C$9,$D18*'Price list'!$D$9))</f>
        <v>0</v>
      </c>
      <c r="G18" s="27">
        <f>E18+F18</f>
        <v>0</v>
      </c>
    </row>
    <row r="20" spans="1:7" hidden="1" x14ac:dyDescent="0.2"/>
    <row r="21" spans="1:7" hidden="1" x14ac:dyDescent="0.2"/>
    <row r="22" spans="1:7" hidden="1" x14ac:dyDescent="0.2">
      <c r="A22" s="3" t="s">
        <v>11</v>
      </c>
      <c r="B22" s="22">
        <f>IF(C6="No",SUM(G14:G18),IF(C5="0-2 years",'Price list'!B3,IF(C5="2-3 years",'Price list'!C3,'Price list'!D3)))</f>
        <v>245.81</v>
      </c>
    </row>
    <row r="23" spans="1:7" hidden="1" x14ac:dyDescent="0.2">
      <c r="A23" s="3" t="s">
        <v>10</v>
      </c>
      <c r="B23" s="22">
        <f>B22*51</f>
        <v>12536.31</v>
      </c>
    </row>
    <row r="24" spans="1:7" ht="16" hidden="1" thickBot="1" x14ac:dyDescent="0.25">
      <c r="A24" s="3" t="s">
        <v>9</v>
      </c>
      <c r="B24" s="23">
        <f>B23/12</f>
        <v>1044.6924999999999</v>
      </c>
    </row>
    <row r="25" spans="1:7" ht="16" hidden="1" thickTop="1" x14ac:dyDescent="0.2"/>
    <row r="26" spans="1:7" hidden="1" x14ac:dyDescent="0.2"/>
    <row r="27" spans="1:7" hidden="1" x14ac:dyDescent="0.2"/>
    <row r="28" spans="1:7" ht="14.25" customHeight="1" x14ac:dyDescent="0.2">
      <c r="A28" s="45" t="s">
        <v>37</v>
      </c>
      <c r="B28" s="45"/>
      <c r="C28" s="45"/>
      <c r="D28" s="45"/>
      <c r="E28" s="45"/>
      <c r="F28" s="45"/>
      <c r="G28" s="45"/>
    </row>
    <row r="29" spans="1:7" x14ac:dyDescent="0.2">
      <c r="A29" s="45"/>
      <c r="B29" s="45"/>
      <c r="C29" s="45"/>
      <c r="D29" s="45"/>
      <c r="E29" s="45"/>
      <c r="F29" s="45"/>
      <c r="G29" s="45"/>
    </row>
    <row r="30" spans="1:7" x14ac:dyDescent="0.2">
      <c r="A30" s="45"/>
      <c r="B30" s="45"/>
      <c r="C30" s="45"/>
      <c r="D30" s="45"/>
      <c r="E30" s="45"/>
      <c r="F30" s="45"/>
      <c r="G30" s="45"/>
    </row>
    <row r="31" spans="1:7" x14ac:dyDescent="0.2">
      <c r="A31" s="45"/>
      <c r="B31" s="45"/>
      <c r="C31" s="45"/>
      <c r="D31" s="45"/>
      <c r="E31" s="45"/>
      <c r="F31" s="45"/>
      <c r="G31" s="45"/>
    </row>
    <row r="32" spans="1:7" x14ac:dyDescent="0.2">
      <c r="A32" s="45"/>
      <c r="B32" s="45"/>
      <c r="C32" s="45"/>
      <c r="D32" s="45"/>
      <c r="E32" s="45"/>
      <c r="F32" s="45"/>
      <c r="G32" s="45"/>
    </row>
    <row r="33" spans="1:7" x14ac:dyDescent="0.2">
      <c r="A33" s="45"/>
      <c r="B33" s="45"/>
      <c r="C33" s="45"/>
      <c r="D33" s="45"/>
      <c r="E33" s="45"/>
      <c r="F33" s="45"/>
      <c r="G33" s="45"/>
    </row>
    <row r="34" spans="1:7" x14ac:dyDescent="0.2">
      <c r="A34" s="45"/>
      <c r="B34" s="45"/>
      <c r="C34" s="45"/>
      <c r="D34" s="45"/>
      <c r="E34" s="45"/>
      <c r="F34" s="45"/>
      <c r="G34" s="45"/>
    </row>
    <row r="35" spans="1:7" x14ac:dyDescent="0.2">
      <c r="A35" s="45"/>
      <c r="B35" s="45"/>
      <c r="C35" s="45"/>
      <c r="D35" s="45"/>
      <c r="E35" s="45"/>
      <c r="F35" s="45"/>
      <c r="G35" s="45"/>
    </row>
    <row r="36" spans="1:7" x14ac:dyDescent="0.2">
      <c r="A36" s="45"/>
      <c r="B36" s="45"/>
      <c r="C36" s="45"/>
      <c r="D36" s="45"/>
      <c r="E36" s="45"/>
      <c r="F36" s="45"/>
      <c r="G36" s="45"/>
    </row>
    <row r="37" spans="1:7" x14ac:dyDescent="0.2">
      <c r="A37" s="45"/>
      <c r="B37" s="45"/>
      <c r="C37" s="45"/>
      <c r="D37" s="45"/>
      <c r="E37" s="45"/>
      <c r="F37" s="45"/>
      <c r="G37" s="45"/>
    </row>
    <row r="38" spans="1:7" x14ac:dyDescent="0.2">
      <c r="A38" s="45"/>
      <c r="B38" s="45"/>
      <c r="C38" s="45"/>
      <c r="D38" s="45"/>
      <c r="E38" s="45"/>
      <c r="F38" s="45"/>
      <c r="G38" s="45"/>
    </row>
    <row r="39" spans="1:7" x14ac:dyDescent="0.2">
      <c r="A39" s="45"/>
      <c r="B39" s="45"/>
      <c r="C39" s="45"/>
      <c r="D39" s="45"/>
      <c r="E39" s="45"/>
      <c r="F39" s="45"/>
      <c r="G39" s="45"/>
    </row>
    <row r="40" spans="1:7" x14ac:dyDescent="0.2">
      <c r="A40" s="45"/>
      <c r="B40" s="45"/>
      <c r="C40" s="45"/>
      <c r="D40" s="45"/>
      <c r="E40" s="45"/>
      <c r="F40" s="45"/>
      <c r="G40" s="45"/>
    </row>
    <row r="44" spans="1:7" x14ac:dyDescent="0.2">
      <c r="A44" s="46" t="s">
        <v>42</v>
      </c>
      <c r="B44" s="46"/>
      <c r="C44" s="46"/>
      <c r="D44" s="46"/>
      <c r="E44" s="46"/>
      <c r="F44" s="46"/>
      <c r="G44" s="46"/>
    </row>
    <row r="45" spans="1:7" x14ac:dyDescent="0.2">
      <c r="A45" s="46"/>
      <c r="B45" s="46"/>
      <c r="C45" s="46"/>
      <c r="D45" s="46"/>
      <c r="E45" s="46"/>
      <c r="F45" s="46"/>
      <c r="G45" s="46"/>
    </row>
  </sheetData>
  <sheetProtection sheet="1" selectLockedCells="1"/>
  <customSheetViews>
    <customSheetView guid="{F8F2338B-BE7D-45E5-8C07-9F0594CE8246}" scale="120" showPageBreaks="1" printArea="1" view="pageBreakPreview">
      <selection activeCell="D6" sqref="D6"/>
      <pageMargins left="0.7" right="0.7" top="0.75" bottom="0.75" header="0.3" footer="0.3"/>
      <pageSetup paperSize="9" orientation="portrait" r:id="rId1"/>
    </customSheetView>
  </customSheetViews>
  <mergeCells count="4">
    <mergeCell ref="B1:D1"/>
    <mergeCell ref="B3:C3"/>
    <mergeCell ref="A28:G40"/>
    <mergeCell ref="A44:G45"/>
  </mergeCells>
  <conditionalFormatting sqref="D7:D8">
    <cfRule type="cellIs" dxfId="0" priority="1" operator="equal">
      <formula>0</formula>
    </cfRule>
  </conditionalFormatting>
  <pageMargins left="0.7" right="0.7" top="0.75" bottom="0.75" header="0.3" footer="0.3"/>
  <pageSetup paperSize="9"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'Price list'!$A$14:$A$15</xm:f>
          </x14:formula1>
          <xm:sqref>E6 C6</xm:sqref>
        </x14:dataValidation>
        <x14:dataValidation type="list" allowBlank="1" showInputMessage="1" showErrorMessage="1" xr:uid="{00000000-0002-0000-0000-000002000000}">
          <x14:formula1>
            <xm:f>'Price list'!$B$2:$D$2</xm:f>
          </x14:formula1>
          <xm:sqref>E5 C5</xm:sqref>
        </x14:dataValidation>
        <x14:dataValidation type="list" allowBlank="1" showInputMessage="1" showErrorMessage="1" xr:uid="{00000000-0002-0000-0000-000001000000}">
          <x14:formula1>
            <xm:f>'Price list'!$A$4:$A$8</xm:f>
          </x14:formula1>
          <xm:sqref>B14:B18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election activeCell="B27" sqref="B27"/>
    </sheetView>
  </sheetViews>
  <sheetFormatPr baseColWidth="10" defaultColWidth="8.83203125" defaultRowHeight="15" x14ac:dyDescent="0.2"/>
  <cols>
    <col min="1" max="1" width="17.1640625" bestFit="1" customWidth="1"/>
    <col min="2" max="2" width="15.5" bestFit="1" customWidth="1"/>
    <col min="3" max="4" width="15.1640625" customWidth="1"/>
  </cols>
  <sheetData>
    <row r="1" spans="1:4" ht="16" x14ac:dyDescent="0.2">
      <c r="A1" s="1" t="s">
        <v>38</v>
      </c>
      <c r="B1" s="40" t="s">
        <v>1</v>
      </c>
      <c r="C1" s="40" t="s">
        <v>2</v>
      </c>
      <c r="D1" s="40" t="s">
        <v>3</v>
      </c>
    </row>
    <row r="2" spans="1:4" x14ac:dyDescent="0.2">
      <c r="A2" s="1"/>
      <c r="B2" s="41" t="s">
        <v>31</v>
      </c>
      <c r="C2" s="42" t="s">
        <v>32</v>
      </c>
      <c r="D2" s="41" t="s">
        <v>33</v>
      </c>
    </row>
    <row r="3" spans="1:4" x14ac:dyDescent="0.2">
      <c r="A3" t="s">
        <v>15</v>
      </c>
      <c r="B3" s="2">
        <v>472.18</v>
      </c>
      <c r="C3" s="2">
        <v>441.28</v>
      </c>
      <c r="D3" s="2">
        <v>380.27</v>
      </c>
    </row>
    <row r="4" spans="1:4" x14ac:dyDescent="0.2">
      <c r="A4" t="s">
        <v>16</v>
      </c>
      <c r="B4" s="2">
        <v>0</v>
      </c>
      <c r="C4" s="2">
        <v>0</v>
      </c>
      <c r="D4" s="2">
        <v>0</v>
      </c>
    </row>
    <row r="5" spans="1:4" x14ac:dyDescent="0.2">
      <c r="A5" t="s">
        <v>17</v>
      </c>
      <c r="B5" s="2">
        <v>94.43</v>
      </c>
      <c r="C5" s="2">
        <v>88.25</v>
      </c>
      <c r="D5" s="2">
        <v>76.05</v>
      </c>
    </row>
    <row r="6" spans="1:4" x14ac:dyDescent="0.2">
      <c r="A6" t="s">
        <v>18</v>
      </c>
      <c r="B6" s="2">
        <v>0</v>
      </c>
      <c r="C6" s="2">
        <v>69.319999999999993</v>
      </c>
      <c r="D6" s="2">
        <v>61.21</v>
      </c>
    </row>
    <row r="7" spans="1:4" x14ac:dyDescent="0.2">
      <c r="A7" t="s">
        <v>19</v>
      </c>
      <c r="B7" s="2">
        <v>47.21</v>
      </c>
      <c r="C7" s="2">
        <v>44.12</v>
      </c>
      <c r="D7" s="2">
        <v>38.950000000000003</v>
      </c>
    </row>
    <row r="8" spans="1:4" x14ac:dyDescent="0.2">
      <c r="A8" t="s">
        <v>20</v>
      </c>
      <c r="B8" s="2">
        <v>47.21</v>
      </c>
      <c r="C8" s="2">
        <f>C7</f>
        <v>44.12</v>
      </c>
      <c r="D8" s="2">
        <v>38.950000000000003</v>
      </c>
    </row>
    <row r="9" spans="1:4" x14ac:dyDescent="0.2">
      <c r="A9" t="s">
        <v>21</v>
      </c>
      <c r="B9" s="2">
        <f>B7/5.25</f>
        <v>8.9923809523809517</v>
      </c>
      <c r="C9" s="2">
        <f>C7/5.25</f>
        <v>8.4038095238095227</v>
      </c>
      <c r="D9" s="2">
        <f>D7/5.25</f>
        <v>7.4190476190476193</v>
      </c>
    </row>
    <row r="14" spans="1:4" x14ac:dyDescent="0.2">
      <c r="A14" t="s">
        <v>23</v>
      </c>
    </row>
    <row r="15" spans="1:4" x14ac:dyDescent="0.2">
      <c r="A15" t="s">
        <v>24</v>
      </c>
    </row>
    <row r="17" spans="1:5" x14ac:dyDescent="0.2">
      <c r="A17" t="s">
        <v>16</v>
      </c>
      <c r="B17" t="s">
        <v>27</v>
      </c>
    </row>
    <row r="18" spans="1:5" x14ac:dyDescent="0.2">
      <c r="A18" t="s">
        <v>17</v>
      </c>
      <c r="B18" t="s">
        <v>39</v>
      </c>
      <c r="C18" s="43">
        <v>0.32291666666666669</v>
      </c>
      <c r="D18" s="43">
        <v>0.75</v>
      </c>
      <c r="E18" t="str">
        <f>TEXT(D18-C18,"h:mm")</f>
        <v>10:15</v>
      </c>
    </row>
    <row r="19" spans="1:5" x14ac:dyDescent="0.2">
      <c r="A19" t="s">
        <v>18</v>
      </c>
      <c r="B19" t="s">
        <v>40</v>
      </c>
      <c r="C19" s="43">
        <v>0.32291666666666669</v>
      </c>
      <c r="D19" s="43">
        <v>0.66666666666666663</v>
      </c>
      <c r="E19" t="str">
        <f>TEXT(D19-C19,"h:mm")</f>
        <v>8:15</v>
      </c>
    </row>
    <row r="20" spans="1:5" x14ac:dyDescent="0.2">
      <c r="A20" t="s">
        <v>19</v>
      </c>
      <c r="B20" t="s">
        <v>26</v>
      </c>
      <c r="C20" s="43">
        <v>0.32291666666666669</v>
      </c>
      <c r="D20" s="43">
        <v>0.54166666666666663</v>
      </c>
      <c r="E20" t="str">
        <f>TEXT(D20-C20,"h:mm")</f>
        <v>5:15</v>
      </c>
    </row>
    <row r="21" spans="1:5" x14ac:dyDescent="0.2">
      <c r="A21" t="s">
        <v>20</v>
      </c>
      <c r="B21" t="s">
        <v>41</v>
      </c>
      <c r="C21" s="43">
        <v>0.54166666666666663</v>
      </c>
      <c r="D21" s="43">
        <v>0.75</v>
      </c>
      <c r="E21" t="str">
        <f>TEXT(D21-C21,"h:mm")</f>
        <v>5:00</v>
      </c>
    </row>
  </sheetData>
  <customSheetViews>
    <customSheetView guid="{F8F2338B-BE7D-45E5-8C07-9F0594CE8246}" state="hidden">
      <selection activeCell="C19" sqref="C19"/>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8c56fa-1ce2-4be3-afa3-ead2430260ce">
      <Terms xmlns="http://schemas.microsoft.com/office/infopath/2007/PartnerControls"/>
    </lcf76f155ced4ddcb4097134ff3c332f>
    <TaxCatchAll xmlns="b4f06dc9-744d-47b2-9f77-c9b629faf4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413BE951836C4182F78B028EC542D1" ma:contentTypeVersion="15" ma:contentTypeDescription="Create a new document." ma:contentTypeScope="" ma:versionID="10f5d365bfa9448ac38a7ec76f98b1d3">
  <xsd:schema xmlns:xsd="http://www.w3.org/2001/XMLSchema" xmlns:xs="http://www.w3.org/2001/XMLSchema" xmlns:p="http://schemas.microsoft.com/office/2006/metadata/properties" xmlns:ns2="d18c56fa-1ce2-4be3-afa3-ead2430260ce" xmlns:ns3="b4f06dc9-744d-47b2-9f77-c9b629faf428" targetNamespace="http://schemas.microsoft.com/office/2006/metadata/properties" ma:root="true" ma:fieldsID="44a2a30fa288cb67257578dbff198816" ns2:_="" ns3:_="">
    <xsd:import namespace="d18c56fa-1ce2-4be3-afa3-ead2430260ce"/>
    <xsd:import namespace="b4f06dc9-744d-47b2-9f77-c9b629faf4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c56fa-1ce2-4be3-afa3-ead2430260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fc43347-c92e-4450-a1ff-c27ce0919c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f06dc9-744d-47b2-9f77-c9b629faf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7338083-ff5a-4223-af7b-f8a277cda637}" ma:internalName="TaxCatchAll" ma:showField="CatchAllData" ma:web="b4f06dc9-744d-47b2-9f77-c9b629faf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559512-47D1-4CF2-9256-9FF41D1F5191}">
  <ds:schemaRefs>
    <ds:schemaRef ds:uri="http://schemas.microsoft.com/office/2006/metadata/properties"/>
    <ds:schemaRef ds:uri="http://schemas.microsoft.com/office/infopath/2007/PartnerControls"/>
    <ds:schemaRef ds:uri="d18c56fa-1ce2-4be3-afa3-ead2430260ce"/>
    <ds:schemaRef ds:uri="b4f06dc9-744d-47b2-9f77-c9b629faf428"/>
  </ds:schemaRefs>
</ds:datastoreItem>
</file>

<file path=customXml/itemProps2.xml><?xml version="1.0" encoding="utf-8"?>
<ds:datastoreItem xmlns:ds="http://schemas.openxmlformats.org/officeDocument/2006/customXml" ds:itemID="{03E44A3B-EE72-47E9-B256-3202E4CCBA1A}">
  <ds:schemaRefs>
    <ds:schemaRef ds:uri="http://schemas.microsoft.com/sharepoint/v3/contenttype/forms"/>
  </ds:schemaRefs>
</ds:datastoreItem>
</file>

<file path=customXml/itemProps3.xml><?xml version="1.0" encoding="utf-8"?>
<ds:datastoreItem xmlns:ds="http://schemas.openxmlformats.org/officeDocument/2006/customXml" ds:itemID="{A0293C88-F77F-4DB9-97DE-64437E792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c56fa-1ce2-4be3-afa3-ead2430260ce"/>
    <ds:schemaRef ds:uri="b4f06dc9-744d-47b2-9f77-c9b629faf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CMAD calculator</vt:lpstr>
      <vt:lpstr>Price list</vt:lpstr>
      <vt:lpstr>'CMAD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Gray</dc:creator>
  <cp:lastModifiedBy>Juliet Pearmain</cp:lastModifiedBy>
  <cp:lastPrinted>2022-06-08T08:55:54Z</cp:lastPrinted>
  <dcterms:created xsi:type="dcterms:W3CDTF">2017-06-28T08:36:52Z</dcterms:created>
  <dcterms:modified xsi:type="dcterms:W3CDTF">2022-11-14T16:19:20Z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0x010100D2413BE951836C4182F78B028EC542D1</vt:lpwstr>
  </property>
</Properties>
</file>